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7TNSO\GDP\"/>
    </mc:Choice>
  </mc:AlternateContent>
  <bookViews>
    <workbookView xWindow="80" yWindow="60" windowWidth="19140" windowHeight="88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7" i="1" l="1"/>
  <c r="E38" i="1"/>
  <c r="E17" i="1"/>
  <c r="E8" i="1"/>
  <c r="D7" i="1" l="1"/>
  <c r="C7" i="1" s="1"/>
  <c r="M38" i="1" l="1"/>
  <c r="M19" i="1"/>
  <c r="M9" i="1"/>
  <c r="N38" i="1"/>
  <c r="N19" i="1"/>
  <c r="N9" i="1"/>
  <c r="B7" i="1"/>
  <c r="O38" i="1"/>
  <c r="O19" i="1"/>
  <c r="O9" i="1"/>
  <c r="D9" i="1" l="1"/>
  <c r="C9" i="1" s="1"/>
  <c r="D38" i="1"/>
  <c r="C38" i="1" s="1"/>
  <c r="L38" i="1"/>
  <c r="L19" i="1"/>
  <c r="L9" i="1"/>
  <c r="B9" i="1" l="1"/>
  <c r="B38" i="1"/>
  <c r="D17" i="1" l="1"/>
  <c r="E10" i="1" l="1"/>
  <c r="E26" i="1"/>
  <c r="J8" i="1"/>
  <c r="D40" i="1"/>
  <c r="C40" i="1"/>
  <c r="C17" i="1"/>
  <c r="C8" i="1"/>
  <c r="D8" i="1"/>
  <c r="D26" i="1" s="1"/>
  <c r="B40" i="1"/>
  <c r="B17" i="1"/>
  <c r="B8" i="1"/>
  <c r="E24" i="1"/>
  <c r="J6" i="1"/>
  <c r="D6" i="1" l="1"/>
  <c r="C6" i="1" s="1"/>
  <c r="B6" i="1" s="1"/>
  <c r="N30" i="1"/>
  <c r="C26" i="1"/>
  <c r="B26" i="1"/>
  <c r="G8" i="1"/>
  <c r="G17" i="1" s="1"/>
  <c r="L17" i="1" s="1"/>
  <c r="I8" i="1"/>
  <c r="I17" i="1" s="1"/>
  <c r="N17" i="1" s="1"/>
  <c r="H8" i="1"/>
  <c r="H17" i="1" s="1"/>
  <c r="M17" i="1" s="1"/>
  <c r="J17" i="1"/>
  <c r="O17" i="1" s="1"/>
  <c r="J9" i="1"/>
  <c r="D15" i="1" l="1"/>
  <c r="J15" i="1" s="1"/>
  <c r="I6" i="1"/>
  <c r="C15" i="1"/>
  <c r="C24" i="1" s="1"/>
  <c r="G26" i="1"/>
  <c r="L26" i="1" s="1"/>
  <c r="H26" i="1"/>
  <c r="M26" i="1" s="1"/>
  <c r="J26" i="1"/>
  <c r="O26" i="1" s="1"/>
  <c r="I26" i="1"/>
  <c r="N26" i="1" s="1"/>
  <c r="D18" i="1"/>
  <c r="D24" i="1" l="1"/>
  <c r="I15" i="1"/>
  <c r="I24" i="1" s="1"/>
  <c r="H6" i="1"/>
  <c r="H15" i="1" s="1"/>
  <c r="H24" i="1" s="1"/>
  <c r="M24" i="1" s="1"/>
  <c r="B15" i="1"/>
  <c r="D27" i="1"/>
  <c r="I9" i="1"/>
  <c r="C18" i="1"/>
  <c r="J18" i="1"/>
  <c r="O15" i="1"/>
  <c r="J24" i="1"/>
  <c r="O24" i="1" s="1"/>
  <c r="E5" i="1"/>
  <c r="D10" i="1"/>
  <c r="C10" i="1"/>
  <c r="B10" i="1"/>
  <c r="N24" i="1" l="1"/>
  <c r="N15" i="1"/>
  <c r="E23" i="1"/>
  <c r="D5" i="1"/>
  <c r="C5" i="1" s="1"/>
  <c r="B5" i="1" s="1"/>
  <c r="G6" i="1"/>
  <c r="G15" i="1" s="1"/>
  <c r="L15" i="1" s="1"/>
  <c r="J5" i="1"/>
  <c r="E14" i="1"/>
  <c r="J27" i="1"/>
  <c r="O27" i="1" s="1"/>
  <c r="O18" i="1"/>
  <c r="M15" i="1"/>
  <c r="B18" i="1"/>
  <c r="H9" i="1"/>
  <c r="C27" i="1"/>
  <c r="B24" i="1"/>
  <c r="I18" i="1"/>
  <c r="D14" i="1" l="1"/>
  <c r="J14" i="1" s="1"/>
  <c r="I5" i="1"/>
  <c r="I27" i="1"/>
  <c r="N27" i="1" s="1"/>
  <c r="N18" i="1"/>
  <c r="J19" i="1"/>
  <c r="O28" i="1"/>
  <c r="J28" i="1" s="1"/>
  <c r="G24" i="1"/>
  <c r="H18" i="1"/>
  <c r="B27" i="1"/>
  <c r="G9" i="1"/>
  <c r="I14" i="1" l="1"/>
  <c r="I23" i="1" s="1"/>
  <c r="D23" i="1"/>
  <c r="O14" i="1"/>
  <c r="J23" i="1"/>
  <c r="O23" i="1" s="1"/>
  <c r="C14" i="1"/>
  <c r="C23" i="1" s="1"/>
  <c r="H5" i="1"/>
  <c r="J10" i="1"/>
  <c r="O10" i="1" s="1"/>
  <c r="O39" i="1" s="1"/>
  <c r="J39" i="1" s="1"/>
  <c r="H27" i="1"/>
  <c r="M27" i="1" s="1"/>
  <c r="M18" i="1"/>
  <c r="N28" i="1"/>
  <c r="I28" i="1" s="1"/>
  <c r="I19" i="1"/>
  <c r="L24" i="1"/>
  <c r="G18" i="1"/>
  <c r="N14" i="1" l="1"/>
  <c r="N23" i="1"/>
  <c r="B14" i="1"/>
  <c r="B23" i="1" s="1"/>
  <c r="G5" i="1"/>
  <c r="H14" i="1"/>
  <c r="M14" i="1" s="1"/>
  <c r="J38" i="1"/>
  <c r="I10" i="1"/>
  <c r="N10" i="1" s="1"/>
  <c r="N39" i="1" s="1"/>
  <c r="I39" i="1" s="1"/>
  <c r="G27" i="1"/>
  <c r="L27" i="1" s="1"/>
  <c r="L18" i="1"/>
  <c r="M28" i="1"/>
  <c r="H28" i="1" s="1"/>
  <c r="H19" i="1"/>
  <c r="H23" i="1" l="1"/>
  <c r="M23" i="1" s="1"/>
  <c r="G14" i="1"/>
  <c r="L14" i="1" s="1"/>
  <c r="I38" i="1"/>
  <c r="H10" i="1"/>
  <c r="M10" i="1" s="1"/>
  <c r="M39" i="1" s="1"/>
  <c r="H39" i="1" s="1"/>
  <c r="L28" i="1"/>
  <c r="G28" i="1" s="1"/>
  <c r="G19" i="1"/>
  <c r="G23" i="1" l="1"/>
  <c r="L23" i="1" s="1"/>
  <c r="H38" i="1"/>
  <c r="G10" i="1"/>
  <c r="L10" i="1" s="1"/>
  <c r="G38" i="1" l="1"/>
  <c r="L39" i="1"/>
  <c r="G39" i="1" s="1"/>
  <c r="J7" i="1"/>
  <c r="J11" i="1" s="1"/>
  <c r="E11" i="1"/>
  <c r="C16" i="1" l="1"/>
  <c r="D16" i="1"/>
  <c r="O11" i="1"/>
  <c r="I7" i="1"/>
  <c r="D11" i="1"/>
  <c r="B16" i="1" l="1"/>
  <c r="C11" i="1"/>
  <c r="H7" i="1"/>
  <c r="H11" i="1" s="1"/>
  <c r="I11" i="1"/>
  <c r="N11" i="1" l="1"/>
  <c r="B11" i="1"/>
  <c r="G7" i="1"/>
  <c r="G11" i="1" s="1"/>
  <c r="M11" i="1"/>
  <c r="E20" i="1"/>
  <c r="E25" i="1"/>
  <c r="I16" i="1"/>
  <c r="L11" i="1" l="1"/>
  <c r="I25" i="1"/>
  <c r="I29" i="1" s="1"/>
  <c r="I31" i="1" s="1"/>
  <c r="I20" i="1"/>
  <c r="E29" i="1"/>
  <c r="D20" i="1"/>
  <c r="D25" i="1"/>
  <c r="G16" i="1"/>
  <c r="N16" i="1"/>
  <c r="J16" i="1"/>
  <c r="H16" i="1"/>
  <c r="N20" i="1" l="1"/>
  <c r="G20" i="1"/>
  <c r="G25" i="1"/>
  <c r="G29" i="1" s="1"/>
  <c r="E31" i="1"/>
  <c r="E34" i="1" s="1"/>
  <c r="N25" i="1"/>
  <c r="D29" i="1"/>
  <c r="J25" i="1"/>
  <c r="J20" i="1"/>
  <c r="O20" i="1" s="1"/>
  <c r="O16" i="1"/>
  <c r="C20" i="1"/>
  <c r="M16" i="1"/>
  <c r="C25" i="1"/>
  <c r="H20" i="1"/>
  <c r="H25" i="1"/>
  <c r="H29" i="1" s="1"/>
  <c r="E41" i="1" l="1"/>
  <c r="E42" i="1" s="1"/>
  <c r="M25" i="1"/>
  <c r="C29" i="1"/>
  <c r="B20" i="1"/>
  <c r="L20" i="1" s="1"/>
  <c r="L16" i="1"/>
  <c r="B25" i="1"/>
  <c r="N29" i="1"/>
  <c r="D31" i="1"/>
  <c r="D34" i="1" s="1"/>
  <c r="J29" i="1"/>
  <c r="O25" i="1"/>
  <c r="M20" i="1"/>
  <c r="O30" i="1" l="1"/>
  <c r="O29" i="1"/>
  <c r="C31" i="1"/>
  <c r="C34" i="1" s="1"/>
  <c r="M29" i="1"/>
  <c r="M30" i="1"/>
  <c r="L25" i="1"/>
  <c r="B29" i="1"/>
  <c r="N31" i="1"/>
  <c r="D41" i="1"/>
  <c r="D42" i="1" s="1"/>
  <c r="H31" i="1"/>
  <c r="L29" i="1" l="1"/>
  <c r="B31" i="1"/>
  <c r="B34" i="1" s="1"/>
  <c r="J31" i="1"/>
  <c r="L30" i="1"/>
  <c r="G31" i="1"/>
  <c r="H32" i="1" s="1"/>
  <c r="I32" i="1"/>
  <c r="M31" i="1"/>
  <c r="C41" i="1"/>
  <c r="C42" i="1" s="1"/>
  <c r="J32" i="1" l="1"/>
  <c r="O31" i="1"/>
  <c r="B41" i="1"/>
  <c r="B42" i="1" s="1"/>
  <c r="L31" i="1"/>
</calcChain>
</file>

<file path=xl/sharedStrings.xml><?xml version="1.0" encoding="utf-8"?>
<sst xmlns="http://schemas.openxmlformats.org/spreadsheetml/2006/main" count="55" uniqueCount="37">
  <si>
    <t>Agriculture and fishing</t>
  </si>
  <si>
    <t>Manufacture of handicrafts</t>
  </si>
  <si>
    <t>Owner-occupied dwelling services</t>
  </si>
  <si>
    <t>Public administration</t>
  </si>
  <si>
    <t>Taxes on products</t>
  </si>
  <si>
    <t>Total GDP</t>
  </si>
  <si>
    <t>General government final consumption expenditure</t>
  </si>
  <si>
    <t>Gross fixed capital formation</t>
  </si>
  <si>
    <t>Output</t>
  </si>
  <si>
    <t>Total</t>
  </si>
  <si>
    <t>Intermediate consumption</t>
  </si>
  <si>
    <t>Value added</t>
  </si>
  <si>
    <t>Expenditure categories</t>
  </si>
  <si>
    <t>2012/13</t>
  </si>
  <si>
    <t>2013/14</t>
  </si>
  <si>
    <t>2014/15</t>
  </si>
  <si>
    <t>2015/16</t>
  </si>
  <si>
    <t>TOKELAU GROSS DOMESTIC PRODUCT (NZ$)</t>
  </si>
  <si>
    <t>Total value added</t>
  </si>
  <si>
    <t xml:space="preserve">      annual growth rate</t>
  </si>
  <si>
    <t>Per capita GDP in US$</t>
  </si>
  <si>
    <t>Household businesses</t>
  </si>
  <si>
    <r>
      <t xml:space="preserve">Agriculture and fishing </t>
    </r>
    <r>
      <rPr>
        <vertAlign val="superscript"/>
        <sz val="8"/>
        <color theme="1"/>
        <rFont val="Times New Roman"/>
        <family val="1"/>
      </rPr>
      <t>(1)</t>
    </r>
  </si>
  <si>
    <r>
      <t xml:space="preserve">Manufacture of handicrafts </t>
    </r>
    <r>
      <rPr>
        <vertAlign val="superscript"/>
        <sz val="8"/>
        <color theme="1"/>
        <rFont val="Times New Roman"/>
        <family val="1"/>
      </rPr>
      <t>(1)</t>
    </r>
  </si>
  <si>
    <r>
      <t xml:space="preserve">Household businesses </t>
    </r>
    <r>
      <rPr>
        <vertAlign val="superscript"/>
        <sz val="8"/>
        <color theme="1"/>
        <rFont val="Times New Roman"/>
        <family val="1"/>
      </rPr>
      <t>(1)</t>
    </r>
  </si>
  <si>
    <r>
      <t xml:space="preserve">Owner-occupied dwelling services </t>
    </r>
    <r>
      <rPr>
        <vertAlign val="superscript"/>
        <sz val="8"/>
        <color theme="1"/>
        <rFont val="Times New Roman"/>
        <family val="1"/>
      </rPr>
      <t>(1)</t>
    </r>
  </si>
  <si>
    <t>NZ/US exchange rate</t>
  </si>
  <si>
    <r>
      <t xml:space="preserve">Telecommunications </t>
    </r>
    <r>
      <rPr>
        <vertAlign val="superscript"/>
        <sz val="8"/>
        <color theme="1"/>
        <rFont val="Times New Roman"/>
        <family val="1"/>
      </rPr>
      <t>(2)</t>
    </r>
  </si>
  <si>
    <r>
      <rPr>
        <vertAlign val="superscript"/>
        <sz val="8"/>
        <color theme="1"/>
        <rFont val="Times New Roman"/>
        <family val="1"/>
      </rPr>
      <t>(2)</t>
    </r>
    <r>
      <rPr>
        <sz val="8"/>
        <color theme="1"/>
        <rFont val="Times New Roman"/>
        <family val="1"/>
      </rPr>
      <t xml:space="preserve"> The company could not provide even preliminary figures for 2015/16, so the 2014/15 data has had to be carried forward.</t>
    </r>
  </si>
  <si>
    <t xml:space="preserve">           Volume Estimates </t>
  </si>
  <si>
    <t xml:space="preserve">       Current Price Estimates</t>
  </si>
  <si>
    <r>
      <t xml:space="preserve">Household final consumption expenditure </t>
    </r>
    <r>
      <rPr>
        <vertAlign val="superscript"/>
        <sz val="8"/>
        <color theme="1"/>
        <rFont val="Times New Roman"/>
        <family val="1"/>
      </rPr>
      <t>(1)</t>
    </r>
  </si>
  <si>
    <r>
      <rPr>
        <i/>
        <sz val="8"/>
        <color theme="1"/>
        <rFont val="Times New Roman"/>
        <family val="1"/>
      </rPr>
      <t>less</t>
    </r>
    <r>
      <rPr>
        <sz val="8"/>
        <color theme="1"/>
        <rFont val="Times New Roman"/>
        <family val="1"/>
      </rPr>
      <t xml:space="preserve"> Imports of goods and services </t>
    </r>
    <r>
      <rPr>
        <vertAlign val="superscript"/>
        <sz val="8"/>
        <color theme="1"/>
        <rFont val="Times New Roman"/>
        <family val="1"/>
      </rPr>
      <t>(3)</t>
    </r>
  </si>
  <si>
    <r>
      <rPr>
        <vertAlign val="superscript"/>
        <sz val="8"/>
        <color theme="1"/>
        <rFont val="Times New Roman"/>
        <family val="1"/>
      </rPr>
      <t>(3)</t>
    </r>
    <r>
      <rPr>
        <sz val="8"/>
        <color theme="1"/>
        <rFont val="Times New Roman"/>
        <family val="1"/>
      </rPr>
      <t xml:space="preserve"> Derived by residual from total GDP using the production approach.</t>
    </r>
  </si>
  <si>
    <t>Mid-year population (de jure excluding Samoa)</t>
  </si>
  <si>
    <r>
      <rPr>
        <vertAlign val="superscript"/>
        <sz val="8"/>
        <color theme="1"/>
        <rFont val="Times New Roman"/>
        <family val="1"/>
      </rPr>
      <t>(1)</t>
    </r>
    <r>
      <rPr>
        <sz val="8"/>
        <color theme="1"/>
        <rFont val="Times New Roman"/>
        <family val="1"/>
      </rPr>
      <t xml:space="preserve"> The only available value is for 2015/16 from the HIES; other years are based on the change in the population and the price index.</t>
    </r>
  </si>
  <si>
    <t>Price Indices (2014/15=100)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</si>
</sst>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0.0%"/>
    <numFmt numFmtId="166" formatCode="#,##0.0000"/>
    <numFmt numFmtId="167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164" fontId="4" fillId="0" borderId="0" xfId="0" applyNumberFormat="1" applyFont="1"/>
    <xf numFmtId="3" fontId="4" fillId="0" borderId="0" xfId="0" applyNumberFormat="1" applyFont="1" applyFill="1"/>
    <xf numFmtId="165" fontId="4" fillId="0" borderId="0" xfId="1" applyNumberFormat="1" applyFont="1"/>
    <xf numFmtId="166" fontId="4" fillId="0" borderId="0" xfId="0" applyNumberFormat="1" applyFont="1"/>
    <xf numFmtId="167" fontId="4" fillId="0" borderId="0" xfId="2" applyNumberFormat="1" applyFont="1"/>
    <xf numFmtId="0" fontId="3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0.5" x14ac:dyDescent="0.25"/>
  <cols>
    <col min="1" max="1" width="38.54296875" style="2" customWidth="1"/>
    <col min="2" max="4" width="10.6328125" style="2" bestFit="1" customWidth="1"/>
    <col min="5" max="5" width="9.54296875" style="2" customWidth="1"/>
    <col min="6" max="6" width="8.7265625" style="2"/>
    <col min="7" max="7" width="10.08984375" style="2" customWidth="1"/>
    <col min="8" max="8" width="10.81640625" style="2" customWidth="1"/>
    <col min="9" max="9" width="9.6328125" style="2" customWidth="1"/>
    <col min="10" max="10" width="9.36328125" style="2" customWidth="1"/>
    <col min="11" max="16384" width="8.7265625" style="2"/>
  </cols>
  <sheetData>
    <row r="1" spans="1:26" x14ac:dyDescent="0.25">
      <c r="A1" s="1" t="s">
        <v>17</v>
      </c>
    </row>
    <row r="2" spans="1:26" x14ac:dyDescent="0.25">
      <c r="C2" s="1" t="s">
        <v>30</v>
      </c>
      <c r="H2" s="1" t="s">
        <v>29</v>
      </c>
      <c r="M2" s="1" t="s">
        <v>36</v>
      </c>
    </row>
    <row r="3" spans="1:26" x14ac:dyDescent="0.25">
      <c r="B3" s="9" t="s">
        <v>13</v>
      </c>
      <c r="C3" s="9" t="s">
        <v>14</v>
      </c>
      <c r="D3" s="9" t="s">
        <v>15</v>
      </c>
      <c r="E3" s="9" t="s">
        <v>16</v>
      </c>
      <c r="G3" s="9" t="s">
        <v>13</v>
      </c>
      <c r="H3" s="9" t="s">
        <v>14</v>
      </c>
      <c r="I3" s="9" t="s">
        <v>15</v>
      </c>
      <c r="J3" s="9" t="s">
        <v>16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26" x14ac:dyDescent="0.25">
      <c r="A4" s="1" t="s">
        <v>8</v>
      </c>
    </row>
    <row r="5" spans="1:26" ht="12.5" x14ac:dyDescent="0.25">
      <c r="A5" s="2" t="s">
        <v>22</v>
      </c>
      <c r="B5" s="3">
        <f t="shared" ref="B5:D7" si="0">C5*L5/M5*B$50/C$50</f>
        <v>526976.99470338796</v>
      </c>
      <c r="C5" s="3">
        <f t="shared" si="0"/>
        <v>529546.80111654825</v>
      </c>
      <c r="D5" s="3">
        <f t="shared" si="0"/>
        <v>558155.13751488377</v>
      </c>
      <c r="E5" s="3">
        <f>362400+22000+185400</f>
        <v>569800</v>
      </c>
      <c r="F5" s="3"/>
      <c r="G5" s="3">
        <f t="shared" ref="G5:G9" si="1">B5/L5*100</f>
        <v>545165.6314937335</v>
      </c>
      <c r="H5" s="3">
        <f t="shared" ref="H5:J6" si="2">C5/M5*100</f>
        <v>551857.19520159881</v>
      </c>
      <c r="I5" s="3">
        <f t="shared" si="2"/>
        <v>558155.13751488377</v>
      </c>
      <c r="J5" s="3">
        <f t="shared" si="2"/>
        <v>564453.07982816861</v>
      </c>
      <c r="K5" s="3"/>
      <c r="L5" s="4">
        <v>96.663649404950675</v>
      </c>
      <c r="M5" s="4">
        <v>95.957216055341931</v>
      </c>
      <c r="N5" s="4">
        <v>100</v>
      </c>
      <c r="O5" s="4">
        <v>100.94727451455469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5" x14ac:dyDescent="0.25">
      <c r="A6" s="2" t="s">
        <v>23</v>
      </c>
      <c r="B6" s="3">
        <f t="shared" si="0"/>
        <v>79077.274645947808</v>
      </c>
      <c r="C6" s="3">
        <f t="shared" si="0"/>
        <v>84601.65351073732</v>
      </c>
      <c r="D6" s="3">
        <f t="shared" si="0"/>
        <v>85765.673957208579</v>
      </c>
      <c r="E6" s="3">
        <v>87100.999999999985</v>
      </c>
      <c r="F6" s="3"/>
      <c r="G6" s="3">
        <f t="shared" si="1"/>
        <v>83769.716805877208</v>
      </c>
      <c r="H6" s="3">
        <f t="shared" ref="H6" si="3">C6/M6*100</f>
        <v>84797.937156563072</v>
      </c>
      <c r="I6" s="3">
        <f t="shared" ref="I6" si="4">D6/N6*100</f>
        <v>85765.673957208579</v>
      </c>
      <c r="J6" s="3">
        <f t="shared" si="2"/>
        <v>86733.410757854101</v>
      </c>
      <c r="K6" s="3"/>
      <c r="L6" s="4">
        <v>94.398402741645441</v>
      </c>
      <c r="M6" s="4">
        <v>99.768527805737364</v>
      </c>
      <c r="N6" s="4">
        <v>100</v>
      </c>
      <c r="O6" s="4">
        <v>100.42381504305433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5" x14ac:dyDescent="0.25">
      <c r="A7" s="2" t="s">
        <v>24</v>
      </c>
      <c r="B7" s="3">
        <f t="shared" si="0"/>
        <v>78288.178674748327</v>
      </c>
      <c r="C7" s="3">
        <f t="shared" si="0"/>
        <v>81441.34322874897</v>
      </c>
      <c r="D7" s="3">
        <f t="shared" si="0"/>
        <v>85890.688659598673</v>
      </c>
      <c r="E7" s="3">
        <v>88251.5</v>
      </c>
      <c r="F7" s="3"/>
      <c r="G7" s="3">
        <f>B7/L7*100</f>
        <v>83891.822139311815</v>
      </c>
      <c r="H7" s="3">
        <f>C7/M7*100</f>
        <v>84921.541255823235</v>
      </c>
      <c r="I7" s="3">
        <f>D7/N7*100</f>
        <v>85890.688659598673</v>
      </c>
      <c r="J7" s="3">
        <f>E7/O7*100</f>
        <v>86859.83606337411</v>
      </c>
      <c r="K7" s="3"/>
      <c r="L7" s="4">
        <v>93.320393666908302</v>
      </c>
      <c r="M7" s="4">
        <v>95.901866622285766</v>
      </c>
      <c r="N7" s="4">
        <v>100</v>
      </c>
      <c r="O7" s="4">
        <v>101.60219498412421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5" x14ac:dyDescent="0.25">
      <c r="A8" s="2" t="s">
        <v>27</v>
      </c>
      <c r="B8" s="3">
        <f>698887+(428851-74-561)</f>
        <v>1127103</v>
      </c>
      <c r="C8" s="3">
        <f>992688+(127174-1188)</f>
        <v>1118674</v>
      </c>
      <c r="D8" s="3">
        <f>1345952+(443639-167)</f>
        <v>1789424</v>
      </c>
      <c r="E8" s="5">
        <f>1345952+(443639-167)</f>
        <v>1789424</v>
      </c>
      <c r="F8" s="3"/>
      <c r="G8" s="3">
        <f t="shared" si="1"/>
        <v>1127103</v>
      </c>
      <c r="H8" s="3">
        <f t="shared" ref="H8" si="5">C8/M8*100</f>
        <v>1118674</v>
      </c>
      <c r="I8" s="3">
        <f t="shared" ref="I8" si="6">D8/N8*100</f>
        <v>1789424.0000000002</v>
      </c>
      <c r="J8" s="3">
        <f t="shared" ref="J8" si="7">E8/O8*100</f>
        <v>1789424.0000000002</v>
      </c>
      <c r="K8" s="3"/>
      <c r="L8" s="4">
        <v>100</v>
      </c>
      <c r="M8" s="4">
        <v>100</v>
      </c>
      <c r="N8" s="4">
        <v>100</v>
      </c>
      <c r="O8" s="4">
        <v>100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5" x14ac:dyDescent="0.25">
      <c r="A9" s="2" t="s">
        <v>25</v>
      </c>
      <c r="B9" s="3">
        <f>C9*L9/M9*B$50/C$50</f>
        <v>628477.05777139438</v>
      </c>
      <c r="C9" s="3">
        <f>D9*M9/N9*C$50/D$50</f>
        <v>653789.83953631949</v>
      </c>
      <c r="D9" s="3">
        <f>E9*N9/O9*D$50/E$50</f>
        <v>689508.02295461576</v>
      </c>
      <c r="E9" s="3">
        <v>708460</v>
      </c>
      <c r="F9" s="3"/>
      <c r="G9" s="3">
        <f t="shared" si="1"/>
        <v>673461.64442323206</v>
      </c>
      <c r="H9" s="3">
        <f t="shared" ref="H9" si="8">C9/M9*100</f>
        <v>681727.96063636907</v>
      </c>
      <c r="I9" s="3">
        <f t="shared" ref="I9" si="9">D9/N9*100</f>
        <v>689508.02295461576</v>
      </c>
      <c r="J9" s="3">
        <f t="shared" ref="J9" si="10">E9/O9*100</f>
        <v>697288.08527286246</v>
      </c>
      <c r="K9" s="3"/>
      <c r="L9" s="4">
        <f>L7</f>
        <v>93.320393666908302</v>
      </c>
      <c r="M9" s="4">
        <f t="shared" ref="M9:O9" si="11">M7</f>
        <v>95.901866622285766</v>
      </c>
      <c r="N9" s="4">
        <f t="shared" si="11"/>
        <v>100</v>
      </c>
      <c r="O9" s="4">
        <f t="shared" si="11"/>
        <v>101.60219498412421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2" t="s">
        <v>3</v>
      </c>
      <c r="B10" s="3">
        <f>B19+B28</f>
        <v>14629634.509999964</v>
      </c>
      <c r="C10" s="3">
        <f>C19+C28</f>
        <v>18265097.280000053</v>
      </c>
      <c r="D10" s="3">
        <f>D19+D28</f>
        <v>17169839.379999995</v>
      </c>
      <c r="E10" s="3">
        <f>E19+E28</f>
        <v>27200321.790000115</v>
      </c>
      <c r="F10" s="3"/>
      <c r="G10" s="3">
        <f>G19+G28</f>
        <v>15676781.821364816</v>
      </c>
      <c r="H10" s="3">
        <f>H19+H28</f>
        <v>19045611.856480375</v>
      </c>
      <c r="I10" s="3">
        <f>I19+I28</f>
        <v>17169839.379999995</v>
      </c>
      <c r="J10" s="3">
        <f>J19+J28</f>
        <v>26771391.891927421</v>
      </c>
      <c r="K10" s="3"/>
      <c r="L10" s="4">
        <f>B10/G10*100</f>
        <v>93.320393666908302</v>
      </c>
      <c r="M10" s="4">
        <f t="shared" ref="M10" si="12">C10/H10*100</f>
        <v>95.901866622285766</v>
      </c>
      <c r="N10" s="4">
        <f t="shared" ref="N10" si="13">D10/I10*100</f>
        <v>100</v>
      </c>
      <c r="O10" s="4">
        <f t="shared" ref="O10" si="14">E10/J10*100</f>
        <v>101.6021949841242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2" t="s">
        <v>9</v>
      </c>
      <c r="B11" s="3">
        <f>SUM(B5:B10)</f>
        <v>17069557.015795443</v>
      </c>
      <c r="C11" s="3">
        <f t="shared" ref="C11:E11" si="15">SUM(C5:C10)</f>
        <v>20733150.917392407</v>
      </c>
      <c r="D11" s="3">
        <f t="shared" si="15"/>
        <v>20378582.903086301</v>
      </c>
      <c r="E11" s="3">
        <f t="shared" si="15"/>
        <v>30443358.290000115</v>
      </c>
      <c r="F11" s="3"/>
      <c r="G11" s="3">
        <f t="shared" ref="G11:J11" si="16">SUM(G5:G10)</f>
        <v>18190173.636226971</v>
      </c>
      <c r="H11" s="3">
        <f t="shared" si="16"/>
        <v>21567590.490730729</v>
      </c>
      <c r="I11" s="3">
        <f t="shared" si="16"/>
        <v>20378582.903086301</v>
      </c>
      <c r="J11" s="3">
        <f t="shared" si="16"/>
        <v>29996150.303849682</v>
      </c>
      <c r="K11" s="3"/>
      <c r="L11" s="4">
        <f t="shared" ref="L11:O11" si="17">B11/G11*100</f>
        <v>93.83943967307853</v>
      </c>
      <c r="M11" s="4">
        <f t="shared" si="17"/>
        <v>96.131048696900351</v>
      </c>
      <c r="N11" s="4">
        <f t="shared" si="17"/>
        <v>100</v>
      </c>
      <c r="O11" s="4">
        <f t="shared" si="17"/>
        <v>101.49088460225857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1" t="s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5" x14ac:dyDescent="0.25">
      <c r="A14" s="2" t="s">
        <v>22</v>
      </c>
      <c r="B14" s="3">
        <f t="shared" ref="B14:D16" si="18">B5*$E14/$E5</f>
        <v>231643.03326779723</v>
      </c>
      <c r="C14" s="3">
        <f t="shared" si="18"/>
        <v>232772.6418815291</v>
      </c>
      <c r="D14" s="3">
        <f t="shared" si="18"/>
        <v>245347.99505000276</v>
      </c>
      <c r="E14" s="3">
        <f>E5-E23</f>
        <v>250466.72185430466</v>
      </c>
      <c r="F14" s="3"/>
      <c r="G14" s="3">
        <f t="shared" ref="G14:J18" si="19">G5*$D14/$D5</f>
        <v>239638.20390991104</v>
      </c>
      <c r="H14" s="3">
        <f t="shared" si="19"/>
        <v>242579.61146692801</v>
      </c>
      <c r="I14" s="3">
        <f t="shared" si="19"/>
        <v>245347.99505000276</v>
      </c>
      <c r="J14" s="3">
        <f t="shared" si="19"/>
        <v>248116.37863307746</v>
      </c>
      <c r="K14" s="3"/>
      <c r="L14" s="4">
        <f>B14/G14*100</f>
        <v>96.663649404950675</v>
      </c>
      <c r="M14" s="4">
        <f t="shared" ref="M14:M20" si="20">C14/H14*100</f>
        <v>95.957216055341917</v>
      </c>
      <c r="N14" s="4">
        <f t="shared" ref="N14:N20" si="21">D14/I14*100</f>
        <v>100</v>
      </c>
      <c r="O14" s="4">
        <f t="shared" ref="O14:O20" si="22">E14/J14*100</f>
        <v>100.94727451455469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5" x14ac:dyDescent="0.25">
      <c r="A15" s="2" t="s">
        <v>23</v>
      </c>
      <c r="B15" s="3">
        <f t="shared" si="18"/>
        <v>14757.592902146724</v>
      </c>
      <c r="C15" s="3">
        <f t="shared" si="18"/>
        <v>15788.565892665245</v>
      </c>
      <c r="D15" s="3">
        <f t="shared" si="18"/>
        <v>16005.798213274538</v>
      </c>
      <c r="E15" s="3">
        <v>16255</v>
      </c>
      <c r="F15" s="3"/>
      <c r="G15" s="3">
        <f t="shared" si="19"/>
        <v>15633.307845828798</v>
      </c>
      <c r="H15" s="3">
        <f t="shared" si="19"/>
        <v>15825.196822997817</v>
      </c>
      <c r="I15" s="3">
        <f t="shared" si="19"/>
        <v>16005.798213274538</v>
      </c>
      <c r="J15" s="3">
        <f t="shared" si="19"/>
        <v>16186.399603551263</v>
      </c>
      <c r="K15" s="3"/>
      <c r="L15" s="4">
        <f t="shared" ref="L15:L20" si="23">B15/G15*100</f>
        <v>94.398402741645441</v>
      </c>
      <c r="M15" s="4">
        <f t="shared" si="20"/>
        <v>99.768527805737378</v>
      </c>
      <c r="N15" s="4">
        <f t="shared" si="21"/>
        <v>100</v>
      </c>
      <c r="O15" s="4">
        <f t="shared" si="22"/>
        <v>100.42381504305433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5" x14ac:dyDescent="0.25">
      <c r="A16" s="2" t="s">
        <v>24</v>
      </c>
      <c r="B16" s="3">
        <f t="shared" si="18"/>
        <v>13204.085998360271</v>
      </c>
      <c r="C16" s="3">
        <f t="shared" si="18"/>
        <v>13735.898803853919</v>
      </c>
      <c r="D16" s="3">
        <f t="shared" si="18"/>
        <v>14486.325505558505</v>
      </c>
      <c r="E16" s="3">
        <v>14884.5</v>
      </c>
      <c r="F16" s="3"/>
      <c r="G16" s="3">
        <f t="shared" si="19"/>
        <v>14149.196632721105</v>
      </c>
      <c r="H16" s="3">
        <f t="shared" si="19"/>
        <v>14322.869082364617</v>
      </c>
      <c r="I16" s="3">
        <f t="shared" si="19"/>
        <v>14486.325505558505</v>
      </c>
      <c r="J16" s="3">
        <f t="shared" si="19"/>
        <v>14649.781928752394</v>
      </c>
      <c r="K16" s="3"/>
      <c r="L16" s="4">
        <f>B16/G16*100</f>
        <v>93.320393666908316</v>
      </c>
      <c r="M16" s="4">
        <f>C16/H16*100</f>
        <v>95.901866622285752</v>
      </c>
      <c r="N16" s="4">
        <f>D16/I16*100</f>
        <v>100</v>
      </c>
      <c r="O16" s="4">
        <f>E16/J16*100</f>
        <v>101.60219498412421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5" x14ac:dyDescent="0.25">
      <c r="A17" s="2" t="s">
        <v>27</v>
      </c>
      <c r="B17" s="3">
        <f>278330+(226804-16159-1007-819)</f>
        <v>487149</v>
      </c>
      <c r="C17" s="3">
        <f>282111+(312728-2123-14354-884)</f>
        <v>577478</v>
      </c>
      <c r="D17" s="3">
        <f>336692+(355016-20268-328-40)</f>
        <v>671072</v>
      </c>
      <c r="E17" s="3">
        <f>336692+(355016-20268-328-40)</f>
        <v>671072</v>
      </c>
      <c r="F17" s="3"/>
      <c r="G17" s="3">
        <f t="shared" si="19"/>
        <v>422687.56002825493</v>
      </c>
      <c r="H17" s="3">
        <f t="shared" si="19"/>
        <v>419526.50603099097</v>
      </c>
      <c r="I17" s="3">
        <f t="shared" si="19"/>
        <v>671072.00000000012</v>
      </c>
      <c r="J17" s="3">
        <f t="shared" si="19"/>
        <v>671072.00000000012</v>
      </c>
      <c r="K17" s="3"/>
      <c r="L17" s="4">
        <f t="shared" si="23"/>
        <v>115.25037547058071</v>
      </c>
      <c r="M17" s="4">
        <f t="shared" si="20"/>
        <v>137.64994385297337</v>
      </c>
      <c r="N17" s="4">
        <f t="shared" si="21"/>
        <v>99.999999999999972</v>
      </c>
      <c r="O17" s="4">
        <f t="shared" si="22"/>
        <v>99.999999999999972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5" x14ac:dyDescent="0.25">
      <c r="A18" s="2" t="s">
        <v>25</v>
      </c>
      <c r="B18" s="3">
        <f>B9*$E18/$E9</f>
        <v>60580.270269610875</v>
      </c>
      <c r="C18" s="3">
        <f>C9*$E18/$E9</f>
        <v>63020.224348495693</v>
      </c>
      <c r="D18" s="3">
        <f>D9*$E18/$E9</f>
        <v>66463.177720084001</v>
      </c>
      <c r="E18" s="3">
        <v>68290</v>
      </c>
      <c r="F18" s="3"/>
      <c r="G18" s="3">
        <f t="shared" si="19"/>
        <v>64916.432399376841</v>
      </c>
      <c r="H18" s="3">
        <f t="shared" si="19"/>
        <v>65713.240594892646</v>
      </c>
      <c r="I18" s="3">
        <f t="shared" si="19"/>
        <v>66463.177720084001</v>
      </c>
      <c r="J18" s="3">
        <f t="shared" si="19"/>
        <v>67213.114845275355</v>
      </c>
      <c r="K18" s="3"/>
      <c r="L18" s="4">
        <f t="shared" ref="L18" si="24">B18/G18*100</f>
        <v>93.320393666908302</v>
      </c>
      <c r="M18" s="4">
        <f t="shared" ref="M18" si="25">C18/H18*100</f>
        <v>95.901866622285766</v>
      </c>
      <c r="N18" s="4">
        <f t="shared" ref="N18" si="26">D18/I18*100</f>
        <v>100</v>
      </c>
      <c r="O18" s="4">
        <f t="shared" ref="O18" si="27">E18/J18*100</f>
        <v>101.60219498412421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2" t="s">
        <v>3</v>
      </c>
      <c r="B19" s="3">
        <v>6609263.8599999752</v>
      </c>
      <c r="C19" s="3">
        <v>9359732.299999997</v>
      </c>
      <c r="D19" s="3">
        <v>8482648.1099999901</v>
      </c>
      <c r="E19" s="3">
        <v>16429248.100000098</v>
      </c>
      <c r="F19" s="3"/>
      <c r="G19" s="3">
        <f t="shared" ref="G19" si="28">B19/L19*100</f>
        <v>7082336.0257037161</v>
      </c>
      <c r="H19" s="3">
        <f t="shared" ref="H19" si="29">C19/M19*100</f>
        <v>9759697.7302472796</v>
      </c>
      <c r="I19" s="3">
        <f t="shared" ref="I19" si="30">D19/N19*100</f>
        <v>8482648.1099999901</v>
      </c>
      <c r="J19" s="3">
        <f t="shared" ref="J19" si="31">E19/O19*100</f>
        <v>16170170.440281572</v>
      </c>
      <c r="K19" s="3"/>
      <c r="L19" s="4">
        <f>L7</f>
        <v>93.320393666908302</v>
      </c>
      <c r="M19" s="4">
        <f t="shared" ref="M19:O19" si="32">M7</f>
        <v>95.901866622285766</v>
      </c>
      <c r="N19" s="4">
        <f t="shared" si="32"/>
        <v>100</v>
      </c>
      <c r="O19" s="4">
        <f t="shared" si="32"/>
        <v>101.60219498412421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2" t="s">
        <v>9</v>
      </c>
      <c r="B20" s="3">
        <f t="shared" ref="B20:E20" si="33">SUM(B14:B19)</f>
        <v>7416597.8424378904</v>
      </c>
      <c r="C20" s="3">
        <f t="shared" si="33"/>
        <v>10262527.630926542</v>
      </c>
      <c r="D20" s="3">
        <f t="shared" si="33"/>
        <v>9496023.4064889103</v>
      </c>
      <c r="E20" s="3">
        <f t="shared" si="33"/>
        <v>17450216.321854401</v>
      </c>
      <c r="F20" s="3"/>
      <c r="G20" s="3">
        <f t="shared" ref="G20:J20" si="34">SUM(G14:G19)</f>
        <v>7839360.7265198091</v>
      </c>
      <c r="H20" s="3">
        <f t="shared" si="34"/>
        <v>10517665.154245453</v>
      </c>
      <c r="I20" s="3">
        <f t="shared" si="34"/>
        <v>9496023.4064889103</v>
      </c>
      <c r="J20" s="3">
        <f t="shared" si="34"/>
        <v>17187408.115292229</v>
      </c>
      <c r="K20" s="3"/>
      <c r="L20" s="4">
        <f t="shared" si="23"/>
        <v>94.607176543723099</v>
      </c>
      <c r="M20" s="4">
        <f t="shared" si="20"/>
        <v>97.574199980915679</v>
      </c>
      <c r="N20" s="4">
        <f t="shared" si="21"/>
        <v>100</v>
      </c>
      <c r="O20" s="4">
        <f t="shared" si="22"/>
        <v>101.52907410354877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1" t="s">
        <v>11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5">
      <c r="A23" s="2" t="s">
        <v>0</v>
      </c>
      <c r="B23" s="3">
        <f t="shared" ref="B23:D27" si="35">B5-B14</f>
        <v>295333.96143559075</v>
      </c>
      <c r="C23" s="3">
        <f t="shared" si="35"/>
        <v>296774.15923501912</v>
      </c>
      <c r="D23" s="3">
        <f t="shared" si="35"/>
        <v>312807.14246488101</v>
      </c>
      <c r="E23" s="3">
        <f>E5*203100/362400</f>
        <v>319333.27814569534</v>
      </c>
      <c r="F23" s="3"/>
      <c r="G23" s="3">
        <f t="shared" ref="G23:J27" si="36">G5-G14</f>
        <v>305527.42758382246</v>
      </c>
      <c r="H23" s="3">
        <f t="shared" si="36"/>
        <v>309277.58373467077</v>
      </c>
      <c r="I23" s="3">
        <f t="shared" si="36"/>
        <v>312807.14246488101</v>
      </c>
      <c r="J23" s="3">
        <f t="shared" si="36"/>
        <v>316336.70119509113</v>
      </c>
      <c r="K23" s="3"/>
      <c r="L23" s="4">
        <f t="shared" ref="L23:L31" si="37">B23/G23*100</f>
        <v>96.663649404950689</v>
      </c>
      <c r="M23" s="4">
        <f t="shared" ref="M23:M31" si="38">C23/H23*100</f>
        <v>95.957216055341945</v>
      </c>
      <c r="N23" s="4">
        <f t="shared" ref="N23:N31" si="39">D23/I23*100</f>
        <v>100</v>
      </c>
      <c r="O23" s="4">
        <f t="shared" ref="O23:O31" si="40">E23/J23*100</f>
        <v>100.94727451455472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5">
      <c r="A24" s="2" t="s">
        <v>1</v>
      </c>
      <c r="B24" s="3">
        <f t="shared" si="35"/>
        <v>64319.681743801084</v>
      </c>
      <c r="C24" s="3">
        <f t="shared" si="35"/>
        <v>68813.087618072081</v>
      </c>
      <c r="D24" s="3">
        <f t="shared" si="35"/>
        <v>69759.875743934041</v>
      </c>
      <c r="E24" s="3">
        <f>E6-E15</f>
        <v>70845.999999999985</v>
      </c>
      <c r="F24" s="3"/>
      <c r="G24" s="3">
        <f t="shared" si="36"/>
        <v>68136.408960048415</v>
      </c>
      <c r="H24" s="3">
        <f t="shared" si="36"/>
        <v>68972.740333565249</v>
      </c>
      <c r="I24" s="3">
        <f t="shared" si="36"/>
        <v>69759.875743934041</v>
      </c>
      <c r="J24" s="3">
        <f t="shared" si="36"/>
        <v>70547.011154302832</v>
      </c>
      <c r="K24" s="3"/>
      <c r="L24" s="4">
        <f t="shared" si="37"/>
        <v>94.398402741645427</v>
      </c>
      <c r="M24" s="4">
        <f t="shared" si="38"/>
        <v>99.768527805737378</v>
      </c>
      <c r="N24" s="4">
        <f t="shared" si="39"/>
        <v>100</v>
      </c>
      <c r="O24" s="4">
        <f t="shared" si="40"/>
        <v>100.42381504305433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5">
      <c r="A25" s="2" t="s">
        <v>21</v>
      </c>
      <c r="B25" s="3">
        <f t="shared" si="35"/>
        <v>65084.092676388056</v>
      </c>
      <c r="C25" s="3">
        <f t="shared" si="35"/>
        <v>67705.444424895046</v>
      </c>
      <c r="D25" s="3">
        <f t="shared" si="35"/>
        <v>71404.363154040169</v>
      </c>
      <c r="E25" s="3">
        <f>E7-E16</f>
        <v>73367</v>
      </c>
      <c r="F25" s="3"/>
      <c r="G25" s="3">
        <f t="shared" si="36"/>
        <v>69742.625506590703</v>
      </c>
      <c r="H25" s="3">
        <f t="shared" si="36"/>
        <v>70598.672173458617</v>
      </c>
      <c r="I25" s="3">
        <f t="shared" si="36"/>
        <v>71404.363154040169</v>
      </c>
      <c r="J25" s="3">
        <f t="shared" si="36"/>
        <v>72210.054134621721</v>
      </c>
      <c r="K25" s="3"/>
      <c r="L25" s="4">
        <f>B25/G25*100</f>
        <v>93.320393666908316</v>
      </c>
      <c r="M25" s="4">
        <f>C25/H25*100</f>
        <v>95.901866622285752</v>
      </c>
      <c r="N25" s="4">
        <f>D25/I25*100</f>
        <v>100</v>
      </c>
      <c r="O25" s="4">
        <f>E25/J25*100</f>
        <v>101.6021949841242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5" x14ac:dyDescent="0.25">
      <c r="A26" s="2" t="s">
        <v>27</v>
      </c>
      <c r="B26" s="3">
        <f t="shared" si="35"/>
        <v>639954</v>
      </c>
      <c r="C26" s="3">
        <f t="shared" si="35"/>
        <v>541196</v>
      </c>
      <c r="D26" s="3">
        <f t="shared" si="35"/>
        <v>1118352</v>
      </c>
      <c r="E26" s="3">
        <f>E8-E17</f>
        <v>1118352</v>
      </c>
      <c r="G26" s="3">
        <f t="shared" si="36"/>
        <v>704415.43997174501</v>
      </c>
      <c r="H26" s="3">
        <f t="shared" si="36"/>
        <v>699147.49396900903</v>
      </c>
      <c r="I26" s="3">
        <f t="shared" si="36"/>
        <v>1118352</v>
      </c>
      <c r="J26" s="3">
        <f t="shared" si="36"/>
        <v>1118352</v>
      </c>
      <c r="K26" s="3"/>
      <c r="L26" s="4">
        <f t="shared" si="37"/>
        <v>90.848945620168308</v>
      </c>
      <c r="M26" s="4">
        <f t="shared" si="38"/>
        <v>77.407986822304125</v>
      </c>
      <c r="N26" s="4">
        <f t="shared" si="39"/>
        <v>100</v>
      </c>
      <c r="O26" s="4">
        <f t="shared" si="40"/>
        <v>100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5">
      <c r="A27" s="2" t="s">
        <v>2</v>
      </c>
      <c r="B27" s="3">
        <f t="shared" si="35"/>
        <v>567896.78750178346</v>
      </c>
      <c r="C27" s="3">
        <f t="shared" si="35"/>
        <v>590769.61518782377</v>
      </c>
      <c r="D27" s="3">
        <f t="shared" si="35"/>
        <v>623044.84523453179</v>
      </c>
      <c r="E27" s="3">
        <f>E9-E18</f>
        <v>640170</v>
      </c>
      <c r="F27" s="3"/>
      <c r="G27" s="3">
        <f t="shared" si="36"/>
        <v>608545.21202385519</v>
      </c>
      <c r="H27" s="3">
        <f t="shared" si="36"/>
        <v>616014.72004147642</v>
      </c>
      <c r="I27" s="3">
        <f t="shared" si="36"/>
        <v>623044.84523453179</v>
      </c>
      <c r="J27" s="3">
        <f t="shared" si="36"/>
        <v>630074.97042758716</v>
      </c>
      <c r="K27" s="3"/>
      <c r="L27" s="4">
        <f t="shared" si="37"/>
        <v>93.320393666908302</v>
      </c>
      <c r="M27" s="4">
        <f t="shared" si="38"/>
        <v>95.901866622285766</v>
      </c>
      <c r="N27" s="4">
        <f t="shared" si="39"/>
        <v>100</v>
      </c>
      <c r="O27" s="4">
        <f t="shared" si="40"/>
        <v>101.6021949841242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5">
      <c r="A28" s="2" t="s">
        <v>3</v>
      </c>
      <c r="B28" s="3">
        <v>8020370.6499999892</v>
      </c>
      <c r="C28" s="3">
        <v>8905364.9800000563</v>
      </c>
      <c r="D28" s="3">
        <v>8687191.270000007</v>
      </c>
      <c r="E28" s="3">
        <v>10771073.690000016</v>
      </c>
      <c r="F28" s="3"/>
      <c r="G28" s="3">
        <f t="shared" ref="G28" si="41">B28/L28*100</f>
        <v>8594445.7956611011</v>
      </c>
      <c r="H28" s="3">
        <f t="shared" ref="H28" si="42">C28/M28*100</f>
        <v>9285914.1262330953</v>
      </c>
      <c r="I28" s="3">
        <f t="shared" ref="I28" si="43">D28/N28*100</f>
        <v>8687191.270000007</v>
      </c>
      <c r="J28" s="3">
        <f t="shared" ref="J28" si="44">E28/O28*100</f>
        <v>10601221.451645847</v>
      </c>
      <c r="K28" s="3"/>
      <c r="L28" s="4">
        <f>L19</f>
        <v>93.320393666908302</v>
      </c>
      <c r="M28" s="4">
        <f t="shared" ref="M28:O28" si="45">M19</f>
        <v>95.901866622285766</v>
      </c>
      <c r="N28" s="4">
        <f t="shared" si="45"/>
        <v>100</v>
      </c>
      <c r="O28" s="4">
        <f t="shared" si="45"/>
        <v>101.60219498412421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5">
      <c r="A29" s="2" t="s">
        <v>18</v>
      </c>
      <c r="B29" s="3">
        <f>SUM(B23:B28)</f>
        <v>9652959.1733575519</v>
      </c>
      <c r="C29" s="3">
        <f t="shared" ref="C29:E29" si="46">SUM(C23:C28)</f>
        <v>10470623.286465866</v>
      </c>
      <c r="D29" s="3">
        <f t="shared" si="46"/>
        <v>10882559.496597394</v>
      </c>
      <c r="E29" s="3">
        <f t="shared" si="46"/>
        <v>12993141.968145711</v>
      </c>
      <c r="F29" s="3"/>
      <c r="G29" s="3">
        <f t="shared" ref="G29:J29" si="47">SUM(G23:G28)</f>
        <v>10350812.909707163</v>
      </c>
      <c r="H29" s="3">
        <f t="shared" si="47"/>
        <v>11049925.336485276</v>
      </c>
      <c r="I29" s="3">
        <f t="shared" si="47"/>
        <v>10882559.496597394</v>
      </c>
      <c r="J29" s="3">
        <f t="shared" si="47"/>
        <v>12808742.18855745</v>
      </c>
      <c r="K29" s="3"/>
      <c r="L29" s="4">
        <f t="shared" ref="L29" si="48">B29/G29*100</f>
        <v>93.257981354342206</v>
      </c>
      <c r="M29" s="4">
        <f t="shared" ref="M29" si="49">C29/H29*100</f>
        <v>94.757412087603555</v>
      </c>
      <c r="N29" s="4">
        <f t="shared" ref="N29" si="50">D29/I29*100</f>
        <v>100</v>
      </c>
      <c r="O29" s="4">
        <f t="shared" ref="O29" si="51">E29/J29*100</f>
        <v>101.43964002767574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5">
      <c r="A30" s="2" t="s">
        <v>4</v>
      </c>
      <c r="B30" s="3">
        <v>727434.58000000007</v>
      </c>
      <c r="C30" s="3">
        <v>766855.28999999992</v>
      </c>
      <c r="D30" s="3">
        <v>1090676.81</v>
      </c>
      <c r="E30" s="3">
        <v>1049253.4800000002</v>
      </c>
      <c r="F30" s="3"/>
      <c r="G30" s="3">
        <v>863658.30002501199</v>
      </c>
      <c r="H30" s="3">
        <v>833380.3822295923</v>
      </c>
      <c r="I30" s="3">
        <v>1090676.81</v>
      </c>
      <c r="J30" s="3">
        <v>988811.9806142915</v>
      </c>
      <c r="K30" s="3"/>
      <c r="L30" s="4">
        <f t="shared" si="37"/>
        <v>84.227127786409653</v>
      </c>
      <c r="M30" s="4">
        <f t="shared" si="38"/>
        <v>92.017439617235311</v>
      </c>
      <c r="N30" s="4">
        <f t="shared" si="39"/>
        <v>100</v>
      </c>
      <c r="O30" s="4">
        <f t="shared" si="40"/>
        <v>106.11253712239206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5">
      <c r="A31" s="2" t="s">
        <v>5</v>
      </c>
      <c r="B31" s="3">
        <f>B29+B30</f>
        <v>10380393.753357552</v>
      </c>
      <c r="C31" s="3">
        <f t="shared" ref="C31:E31" si="52">C29+C30</f>
        <v>11237478.576465866</v>
      </c>
      <c r="D31" s="3">
        <f t="shared" si="52"/>
        <v>11973236.306597395</v>
      </c>
      <c r="E31" s="3">
        <f t="shared" si="52"/>
        <v>14042395.448145712</v>
      </c>
      <c r="F31" s="3"/>
      <c r="G31" s="3">
        <f t="shared" ref="G31:J31" si="53">G29+G30</f>
        <v>11214471.209732175</v>
      </c>
      <c r="H31" s="3">
        <f t="shared" si="53"/>
        <v>11883305.718714869</v>
      </c>
      <c r="I31" s="3">
        <f t="shared" si="53"/>
        <v>11973236.306597395</v>
      </c>
      <c r="J31" s="3">
        <f t="shared" si="53"/>
        <v>13797554.169171741</v>
      </c>
      <c r="K31" s="3"/>
      <c r="L31" s="4">
        <f t="shared" si="37"/>
        <v>92.562489654877439</v>
      </c>
      <c r="M31" s="4">
        <f t="shared" si="38"/>
        <v>94.565256860875863</v>
      </c>
      <c r="N31" s="4">
        <f t="shared" si="39"/>
        <v>100</v>
      </c>
      <c r="O31" s="4">
        <f t="shared" si="40"/>
        <v>101.77452667314782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5">
      <c r="A32" s="2" t="s">
        <v>19</v>
      </c>
      <c r="B32" s="3"/>
      <c r="C32" s="3"/>
      <c r="D32" s="3"/>
      <c r="E32" s="3"/>
      <c r="F32" s="3"/>
      <c r="G32" s="3"/>
      <c r="H32" s="6">
        <f>H31/G31-1</f>
        <v>5.9640307284597016E-2</v>
      </c>
      <c r="I32" s="6">
        <f t="shared" ref="I32:J32" si="54">I31/H31-1</f>
        <v>7.5678089928206127E-3</v>
      </c>
      <c r="J32" s="6">
        <f t="shared" si="54"/>
        <v>0.15236631232018083</v>
      </c>
      <c r="K32" s="3"/>
      <c r="L32" s="4"/>
      <c r="M32" s="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5">
      <c r="A33" s="2" t="s">
        <v>26</v>
      </c>
      <c r="B33" s="7">
        <v>1.2196113505163022</v>
      </c>
      <c r="C33" s="7">
        <v>1.2045169385194479</v>
      </c>
      <c r="D33" s="7">
        <v>1.3060371567571099</v>
      </c>
      <c r="E33" s="7">
        <v>1.4928901108470907</v>
      </c>
      <c r="F33" s="7"/>
      <c r="G33" s="3"/>
      <c r="H33" s="6"/>
      <c r="I33" s="6"/>
      <c r="J33" s="6"/>
      <c r="K33" s="3"/>
      <c r="L33" s="4"/>
      <c r="M33" s="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5">
      <c r="A34" s="2" t="s">
        <v>20</v>
      </c>
      <c r="B34" s="3">
        <f t="shared" ref="B34:D34" si="55">B31/1499/B33</f>
        <v>5677.9391937978435</v>
      </c>
      <c r="C34" s="3">
        <f t="shared" si="55"/>
        <v>6223.781427509517</v>
      </c>
      <c r="D34" s="3">
        <f t="shared" si="55"/>
        <v>6115.8156831580782</v>
      </c>
      <c r="E34" s="3">
        <f>E31/1499/E33</f>
        <v>6274.9710280042282</v>
      </c>
      <c r="F34" s="3"/>
      <c r="G34" s="3"/>
      <c r="H34" s="6"/>
      <c r="I34" s="6"/>
      <c r="J34" s="6"/>
      <c r="K34" s="3"/>
      <c r="L34" s="4"/>
      <c r="M34" s="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5">
      <c r="B35" s="3"/>
      <c r="C35" s="3"/>
      <c r="D35" s="3"/>
      <c r="E35" s="3"/>
      <c r="F35" s="3"/>
      <c r="G35" s="3"/>
      <c r="H35" s="6"/>
      <c r="I35" s="6"/>
      <c r="J35" s="6"/>
      <c r="K35" s="3"/>
      <c r="L35" s="4"/>
      <c r="M35" s="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B36" s="3"/>
      <c r="C36" s="3"/>
      <c r="D36" s="3"/>
      <c r="E36" s="3"/>
      <c r="F36" s="3"/>
      <c r="G36" s="3"/>
      <c r="H36" s="6"/>
      <c r="I36" s="6"/>
      <c r="J36" s="6"/>
      <c r="K36" s="3"/>
      <c r="L36" s="4"/>
      <c r="M36" s="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1" t="s">
        <v>12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5" x14ac:dyDescent="0.25">
      <c r="A38" s="2" t="s">
        <v>31</v>
      </c>
      <c r="B38" s="3">
        <f>C38*L38/M38*B$50/C$50</f>
        <v>5482483.4107915014</v>
      </c>
      <c r="C38" s="3">
        <f t="shared" ref="C38" si="56">D38*M38/N38*C$50/D$50</f>
        <v>5703298.0044049853</v>
      </c>
      <c r="D38" s="3">
        <f t="shared" ref="D38" si="57">E38*N38/O38*D$50/E$50</f>
        <v>6014883.5199508024</v>
      </c>
      <c r="E38" s="3">
        <f>6248500-E18</f>
        <v>6180210</v>
      </c>
      <c r="F38" s="3"/>
      <c r="G38" s="3">
        <f t="shared" ref="G38:G39" si="58">B38/L38*100</f>
        <v>5874903.8611649219</v>
      </c>
      <c r="H38" s="3">
        <f t="shared" ref="H38:H39" si="59">C38/M38*100</f>
        <v>5947014.5944788605</v>
      </c>
      <c r="I38" s="3">
        <f t="shared" ref="I38:I39" si="60">D38/N38*100</f>
        <v>6014883.5199508024</v>
      </c>
      <c r="J38" s="3">
        <f t="shared" ref="J38:J39" si="61">E38/O38*100</f>
        <v>6082752.4454227434</v>
      </c>
      <c r="K38" s="3"/>
      <c r="L38" s="4">
        <f>L7</f>
        <v>93.320393666908302</v>
      </c>
      <c r="M38" s="4">
        <f t="shared" ref="M38:O38" si="62">M7</f>
        <v>95.901866622285766</v>
      </c>
      <c r="N38" s="4">
        <f t="shared" si="62"/>
        <v>100</v>
      </c>
      <c r="O38" s="4">
        <f t="shared" si="62"/>
        <v>101.60219498412421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5">
      <c r="A39" s="2" t="s">
        <v>6</v>
      </c>
      <c r="B39" s="3">
        <v>13872451.699999968</v>
      </c>
      <c r="C39" s="3">
        <v>17676020.830000058</v>
      </c>
      <c r="D39" s="3">
        <v>16475650.509999996</v>
      </c>
      <c r="E39" s="3">
        <v>26447929.670000102</v>
      </c>
      <c r="F39" s="3"/>
      <c r="G39" s="3">
        <f t="shared" si="58"/>
        <v>14865402.035824439</v>
      </c>
      <c r="H39" s="3">
        <f t="shared" si="59"/>
        <v>18431362.654929269</v>
      </c>
      <c r="I39" s="3">
        <f t="shared" si="60"/>
        <v>16475650.509999994</v>
      </c>
      <c r="J39" s="3">
        <f t="shared" si="61"/>
        <v>26030864.465214267</v>
      </c>
      <c r="K39" s="3"/>
      <c r="L39" s="4">
        <f>L38</f>
        <v>93.320393666908302</v>
      </c>
      <c r="M39" s="4">
        <f t="shared" ref="M39:O39" si="63">M38</f>
        <v>95.901866622285766</v>
      </c>
      <c r="N39" s="4">
        <f t="shared" si="63"/>
        <v>100</v>
      </c>
      <c r="O39" s="4">
        <f t="shared" si="63"/>
        <v>101.60219498412421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5">
      <c r="A40" s="2" t="s">
        <v>7</v>
      </c>
      <c r="B40" s="3">
        <f>4171+140259.48</f>
        <v>144430.48000000001</v>
      </c>
      <c r="C40" s="3">
        <f>78351+1609436.92</f>
        <v>1687787.92</v>
      </c>
      <c r="D40" s="3">
        <f>74369+2984331.34</f>
        <v>3058700.34</v>
      </c>
      <c r="E40" s="3">
        <v>5066673.8100000052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5" x14ac:dyDescent="0.25">
      <c r="A41" s="2" t="s">
        <v>32</v>
      </c>
      <c r="B41" s="3">
        <f>B31-B38-B39-B40</f>
        <v>-9118971.8374339174</v>
      </c>
      <c r="C41" s="3">
        <f>C31-C38-C39-C40</f>
        <v>-13829628.177939178</v>
      </c>
      <c r="D41" s="3">
        <f>D31-D38-D39-D40</f>
        <v>-13575998.063353404</v>
      </c>
      <c r="E41" s="3">
        <f>E31-E38-E39-E40</f>
        <v>-23652418.031854395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5">
      <c r="A42" s="2" t="s">
        <v>5</v>
      </c>
      <c r="B42" s="3">
        <f>SUM(B38:B41)</f>
        <v>10380393.75335755</v>
      </c>
      <c r="C42" s="3">
        <f t="shared" ref="C42:E42" si="64">SUM(C38:C41)</f>
        <v>11237478.576465866</v>
      </c>
      <c r="D42" s="3">
        <f t="shared" si="64"/>
        <v>11973236.306597393</v>
      </c>
      <c r="E42" s="3">
        <f t="shared" si="64"/>
        <v>14042395.448145714</v>
      </c>
      <c r="F42" s="3"/>
      <c r="G42" s="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5">
      <c r="B43" s="3"/>
      <c r="C43" s="3"/>
      <c r="D43" s="3"/>
      <c r="E43" s="3"/>
      <c r="F43" s="3"/>
      <c r="G43" s="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5" x14ac:dyDescent="0.25">
      <c r="A44" s="2" t="s">
        <v>35</v>
      </c>
      <c r="B44" s="3"/>
      <c r="C44" s="3"/>
      <c r="D44" s="3"/>
      <c r="E44" s="3"/>
      <c r="F44" s="3"/>
      <c r="G44" s="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5" x14ac:dyDescent="0.25">
      <c r="A45" s="2" t="s">
        <v>28</v>
      </c>
      <c r="B45" s="3"/>
      <c r="C45" s="3"/>
      <c r="D45" s="3"/>
      <c r="E45" s="3"/>
      <c r="F45" s="3"/>
      <c r="G45" s="7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5" x14ac:dyDescent="0.25">
      <c r="A46" s="2" t="s">
        <v>33</v>
      </c>
      <c r="B46" s="3"/>
      <c r="C46" s="3"/>
      <c r="D46" s="3"/>
      <c r="E46" s="3"/>
      <c r="F46" s="3"/>
      <c r="G46" s="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50" spans="1:6" x14ac:dyDescent="0.25">
      <c r="A50" s="2" t="s">
        <v>34</v>
      </c>
      <c r="B50" s="3">
        <v>1385</v>
      </c>
      <c r="C50" s="3">
        <v>1402</v>
      </c>
      <c r="D50" s="8">
        <v>1418</v>
      </c>
      <c r="E50" s="8">
        <v>1434</v>
      </c>
      <c r="F50" s="8">
        <v>1451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Hughes</dc:creator>
  <cp:lastModifiedBy>iapi</cp:lastModifiedBy>
  <dcterms:created xsi:type="dcterms:W3CDTF">2017-03-03T22:42:26Z</dcterms:created>
  <dcterms:modified xsi:type="dcterms:W3CDTF">2017-04-30T20:04:15Z</dcterms:modified>
</cp:coreProperties>
</file>